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HorizontalScroll="0" showSheetTabs="0" xWindow="0" yWindow="30" windowWidth="19140" windowHeight="7965"/>
  </bookViews>
  <sheets>
    <sheet name="FOGLIO CALCOLO METODO ORIGINALE" sheetId="5" r:id="rId1"/>
  </sheets>
  <definedNames>
    <definedName name="_xlnm.Print_Area" localSheetId="0">'FOGLIO CALCOLO METODO ORIGINALE'!$A$1:$M$63</definedName>
    <definedName name="Z_72C3EBA2_7C21_4A7F_BD48_E2F085F013C0_.wvu.Cols" localSheetId="0" hidden="1">'FOGLIO CALCOLO METODO ORIGINALE'!$F:$H,'FOGLIO CALCOLO METODO ORIGINALE'!$M:$N</definedName>
    <definedName name="Z_72C3EBA2_7C21_4A7F_BD48_E2F085F013C0_.wvu.PrintArea" localSheetId="0" hidden="1">'FOGLIO CALCOLO METODO ORIGINALE'!$A$1:$M$63</definedName>
  </definedNames>
  <calcPr calcId="114210" fullCalcOnLoad="1"/>
  <customWorkbookViews>
    <customWorkbookView name="SOLO TABELLA" guid="{72C3EBA2-7C21-4A7F-BD48-E2F085F013C0}" maximized="1" windowWidth="1276" windowHeight="608" activeSheetId="5"/>
  </customWorkbookViews>
</workbook>
</file>

<file path=xl/calcChain.xml><?xml version="1.0" encoding="utf-8"?>
<calcChain xmlns="http://schemas.openxmlformats.org/spreadsheetml/2006/main">
  <c r="Q10" i="5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J10"/>
  <c r="J56"/>
  <c r="N56"/>
  <c r="J15"/>
  <c r="N15"/>
  <c r="J41"/>
  <c r="N41"/>
  <c r="J47"/>
  <c r="N47"/>
  <c r="J29"/>
  <c r="N29"/>
  <c r="J23"/>
  <c r="N23"/>
  <c r="J26"/>
  <c r="N26"/>
  <c r="J44"/>
  <c r="N44"/>
  <c r="J38"/>
  <c r="N38"/>
  <c r="J32"/>
  <c r="N32"/>
  <c r="J20"/>
  <c r="N20"/>
  <c r="J35"/>
  <c r="N35"/>
  <c r="N51"/>
  <c r="J13"/>
  <c r="N13"/>
  <c r="N58"/>
  <c r="J58"/>
  <c r="C56"/>
  <c r="H56"/>
  <c r="H15"/>
  <c r="H41"/>
  <c r="H47"/>
  <c r="H29"/>
  <c r="H23"/>
  <c r="H26"/>
  <c r="H44"/>
  <c r="H38"/>
  <c r="H32"/>
  <c r="H20"/>
  <c r="H35"/>
  <c r="H51"/>
  <c r="H13"/>
  <c r="H58"/>
  <c r="C58"/>
  <c r="C51"/>
  <c r="C54"/>
  <c r="F54"/>
  <c r="F13"/>
  <c r="F15"/>
  <c r="F26"/>
  <c r="F41"/>
  <c r="F47"/>
  <c r="F44"/>
  <c r="F29"/>
  <c r="F23"/>
  <c r="F38"/>
  <c r="F32"/>
  <c r="F20"/>
  <c r="F35"/>
  <c r="F51"/>
  <c r="F58"/>
  <c r="J51"/>
  <c r="J54"/>
  <c r="M54"/>
  <c r="M13"/>
  <c r="M15"/>
  <c r="M26"/>
  <c r="M41"/>
  <c r="M47"/>
  <c r="M44"/>
  <c r="M29"/>
  <c r="M23"/>
  <c r="M38"/>
  <c r="M32"/>
  <c r="M20"/>
  <c r="M35"/>
  <c r="M51"/>
  <c r="M58"/>
  <c r="Q60"/>
  <c r="Q61"/>
  <c r="Q62"/>
  <c r="Q63"/>
  <c r="Q64"/>
  <c r="Q65"/>
  <c r="Q66"/>
  <c r="Q67"/>
  <c r="Q68"/>
  <c r="Q69"/>
  <c r="Q70"/>
  <c r="Q71"/>
  <c r="T54"/>
  <c r="O56"/>
  <c r="G20"/>
  <c r="G23"/>
  <c r="G26"/>
  <c r="G29"/>
  <c r="G32"/>
  <c r="G35"/>
  <c r="G38"/>
  <c r="G41"/>
  <c r="G44"/>
  <c r="G47"/>
  <c r="G51"/>
  <c r="G13"/>
  <c r="G15"/>
  <c r="C60"/>
</calcChain>
</file>

<file path=xl/sharedStrings.xml><?xml version="1.0" encoding="utf-8"?>
<sst xmlns="http://schemas.openxmlformats.org/spreadsheetml/2006/main" count="64" uniqueCount="41">
  <si>
    <t>NUMERO CARTE FINALI:</t>
  </si>
  <si>
    <t>(ESCLUSO FUGGITIVO)</t>
  </si>
  <si>
    <t>FUGGITIVO</t>
  </si>
  <si>
    <r>
      <t>NC</t>
    </r>
    <r>
      <rPr>
        <vertAlign val="subscript"/>
        <sz val="11"/>
        <color indexed="8"/>
        <rFont val="AR BLANCA"/>
      </rPr>
      <t>A</t>
    </r>
    <r>
      <rPr>
        <sz val="11"/>
        <color indexed="8"/>
        <rFont val="AR BLANCA"/>
      </rPr>
      <t xml:space="preserve"> =</t>
    </r>
  </si>
  <si>
    <t>ULTIMA PRESA</t>
  </si>
  <si>
    <t>T.20</t>
  </si>
  <si>
    <t>T.1</t>
  </si>
  <si>
    <t>T.16</t>
  </si>
  <si>
    <t>T.17</t>
  </si>
  <si>
    <t>T.18</t>
  </si>
  <si>
    <t>T.19</t>
  </si>
  <si>
    <t>RE</t>
  </si>
  <si>
    <t>DAMA</t>
  </si>
  <si>
    <t>CAVALIERE</t>
  </si>
  <si>
    <t>FANTA</t>
  </si>
  <si>
    <t>TOTALE</t>
  </si>
  <si>
    <t>CARTE QUALUNQUE</t>
  </si>
  <si>
    <r>
      <t>CQ</t>
    </r>
    <r>
      <rPr>
        <vertAlign val="subscript"/>
        <sz val="11"/>
        <color indexed="8"/>
        <rFont val="AR BLANCA"/>
      </rPr>
      <t>A</t>
    </r>
    <r>
      <rPr>
        <sz val="11"/>
        <color indexed="8"/>
        <rFont val="AR BLANCA"/>
      </rPr>
      <t xml:space="preserve"> =</t>
    </r>
  </si>
  <si>
    <t>PUNTEGGIO</t>
  </si>
  <si>
    <r>
      <t>NC</t>
    </r>
    <r>
      <rPr>
        <vertAlign val="subscript"/>
        <sz val="11"/>
        <color indexed="8"/>
        <rFont val="AR BLANCA"/>
      </rPr>
      <t>B</t>
    </r>
    <r>
      <rPr>
        <sz val="11"/>
        <color indexed="8"/>
        <rFont val="AR BLANCA"/>
      </rPr>
      <t xml:space="preserve"> =</t>
    </r>
  </si>
  <si>
    <t>20. GIOVE</t>
  </si>
  <si>
    <t>1. I PICCIOTTI</t>
  </si>
  <si>
    <t>16. LA STELLA</t>
  </si>
  <si>
    <t>17. LA LUNA</t>
  </si>
  <si>
    <t>18. IL SOLE</t>
  </si>
  <si>
    <t>19. LA PALLA</t>
  </si>
  <si>
    <r>
      <t>CQ</t>
    </r>
    <r>
      <rPr>
        <vertAlign val="subscript"/>
        <sz val="11"/>
        <color indexed="8"/>
        <rFont val="AR BLANCA"/>
      </rPr>
      <t>B</t>
    </r>
    <r>
      <rPr>
        <sz val="11"/>
        <color indexed="8"/>
        <rFont val="AR BLANCA"/>
      </rPr>
      <t xml:space="preserve"> =</t>
    </r>
  </si>
  <si>
    <t>TOTALE PUNTI CONTROLLO:</t>
  </si>
  <si>
    <t>CARTE SPECIALI</t>
  </si>
  <si>
    <t>CARTE SPECIALI (o di valore o di conto) POSSEDUTE</t>
  </si>
  <si>
    <r>
      <t>PUNTI CS</t>
    </r>
    <r>
      <rPr>
        <vertAlign val="subscript"/>
        <sz val="11"/>
        <color indexed="8"/>
        <rFont val="Cambria"/>
        <family val="1"/>
      </rPr>
      <t>A</t>
    </r>
  </si>
  <si>
    <r>
      <t>NC</t>
    </r>
    <r>
      <rPr>
        <vertAlign val="subscript"/>
        <sz val="11"/>
        <color indexed="8"/>
        <rFont val="AR BLANCA"/>
      </rPr>
      <t>A</t>
    </r>
    <r>
      <rPr>
        <vertAlign val="superscript"/>
        <sz val="11"/>
        <color indexed="8"/>
        <rFont val="AR BLANCA"/>
      </rPr>
      <t>*</t>
    </r>
    <r>
      <rPr>
        <sz val="11"/>
        <color indexed="8"/>
        <rFont val="AR BLANCA"/>
      </rPr>
      <t xml:space="preserve"> =</t>
    </r>
  </si>
  <si>
    <t>(VAL. FRAZIONARI)</t>
  </si>
  <si>
    <t>(VAL. RIDOTTI)</t>
  </si>
  <si>
    <t>METODO</t>
  </si>
  <si>
    <t>FRAZIONARIO</t>
  </si>
  <si>
    <t>ORGINALE</t>
  </si>
  <si>
    <r>
      <t>PUNTI CS</t>
    </r>
    <r>
      <rPr>
        <vertAlign val="subscript"/>
        <sz val="11"/>
        <color indexed="8"/>
        <rFont val="Cambria"/>
        <family val="1"/>
      </rPr>
      <t>B</t>
    </r>
  </si>
  <si>
    <r>
      <t>NC</t>
    </r>
    <r>
      <rPr>
        <vertAlign val="subscript"/>
        <sz val="11"/>
        <color indexed="8"/>
        <rFont val="AR BLANCA"/>
      </rPr>
      <t>B</t>
    </r>
    <r>
      <rPr>
        <vertAlign val="superscript"/>
        <sz val="11"/>
        <color indexed="8"/>
        <rFont val="AR BLANCA"/>
      </rPr>
      <t>*</t>
    </r>
    <r>
      <rPr>
        <sz val="11"/>
        <color indexed="8"/>
        <rFont val="AR BLANCA"/>
      </rPr>
      <t xml:space="preserve"> =</t>
    </r>
  </si>
  <si>
    <t>CARTE TOTALI PER CONTO TERZETTI</t>
  </si>
  <si>
    <t>INSERISCI DATI NELLE CELLE: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</si>
</sst>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indexed="8"/>
      <name val="AR BLANCA"/>
    </font>
    <font>
      <sz val="12"/>
      <color indexed="8"/>
      <name val="AR BLANCA"/>
    </font>
    <font>
      <vertAlign val="subscript"/>
      <sz val="11"/>
      <color indexed="8"/>
      <name val="AR BLANCA"/>
    </font>
    <font>
      <sz val="9"/>
      <color indexed="8"/>
      <name val="AR BLANCA"/>
    </font>
    <font>
      <u/>
      <sz val="11"/>
      <color indexed="8"/>
      <name val="AR BLANCA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8"/>
      <color indexed="8"/>
      <name val="Cambria"/>
      <family val="1"/>
    </font>
    <font>
      <sz val="18"/>
      <color indexed="8"/>
      <name val="Calibri"/>
      <family val="2"/>
    </font>
    <font>
      <b/>
      <sz val="11"/>
      <color indexed="8"/>
      <name val="Cambria"/>
      <family val="1"/>
    </font>
    <font>
      <vertAlign val="subscript"/>
      <sz val="11"/>
      <color indexed="8"/>
      <name val="Cambria"/>
      <family val="1"/>
    </font>
    <font>
      <vertAlign val="superscript"/>
      <sz val="11"/>
      <color indexed="8"/>
      <name val="AR BLANCA"/>
    </font>
    <font>
      <b/>
      <sz val="16"/>
      <name val="Cambria"/>
      <family val="1"/>
    </font>
    <font>
      <b/>
      <u/>
      <sz val="16"/>
      <color indexed="8"/>
      <name val="AR BLANCA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2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2" fontId="6" fillId="2" borderId="0" xfId="0" applyNumberFormat="1" applyFont="1" applyFill="1" applyAlignment="1" applyProtection="1">
      <alignment horizontal="center" vertical="center"/>
      <protection locked="0"/>
    </xf>
    <xf numFmtId="2" fontId="6" fillId="2" borderId="3" xfId="0" applyNumberFormat="1" applyFont="1" applyFill="1" applyBorder="1" applyAlignment="1" applyProtection="1">
      <alignment horizontal="center" vertical="center"/>
      <protection locked="0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2" fontId="6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Protection="1">
      <protection locked="0"/>
    </xf>
    <xf numFmtId="0" fontId="6" fillId="0" borderId="6" xfId="0" applyFont="1" applyBorder="1" applyProtection="1">
      <protection locked="0"/>
    </xf>
    <xf numFmtId="2" fontId="6" fillId="3" borderId="7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Protection="1">
      <protection locked="0"/>
    </xf>
    <xf numFmtId="2" fontId="6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Protection="1">
      <protection locked="0"/>
    </xf>
    <xf numFmtId="2" fontId="6" fillId="3" borderId="3" xfId="0" applyNumberFormat="1" applyFont="1" applyFill="1" applyBorder="1" applyAlignment="1" applyProtection="1">
      <alignment horizontal="center" vertical="center"/>
      <protection locked="0"/>
    </xf>
    <xf numFmtId="2" fontId="6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0" xfId="0" applyNumberFormat="1" applyFont="1" applyFill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Protection="1">
      <protection locked="0"/>
    </xf>
    <xf numFmtId="1" fontId="1" fillId="0" borderId="6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right"/>
      <protection locked="0"/>
    </xf>
    <xf numFmtId="0" fontId="1" fillId="0" borderId="13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1" fontId="1" fillId="0" borderId="0" xfId="0" applyNumberFormat="1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1" fontId="1" fillId="0" borderId="15" xfId="0" applyNumberFormat="1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1" fillId="3" borderId="0" xfId="0" applyNumberFormat="1" applyFont="1" applyFill="1" applyProtection="1">
      <protection locked="0"/>
    </xf>
    <xf numFmtId="2" fontId="6" fillId="3" borderId="3" xfId="0" applyNumberFormat="1" applyFont="1" applyFill="1" applyBorder="1" applyAlignment="1" applyProtection="1">
      <alignment horizontal="center" vertical="center"/>
    </xf>
    <xf numFmtId="2" fontId="6" fillId="3" borderId="0" xfId="0" applyNumberFormat="1" applyFont="1" applyFill="1" applyAlignment="1" applyProtection="1">
      <alignment horizontal="center" vertical="center"/>
    </xf>
    <xf numFmtId="2" fontId="6" fillId="3" borderId="4" xfId="0" applyNumberFormat="1" applyFont="1" applyFill="1" applyBorder="1" applyAlignment="1" applyProtection="1">
      <alignment horizontal="center" vertical="center"/>
    </xf>
    <xf numFmtId="2" fontId="6" fillId="3" borderId="7" xfId="0" applyNumberFormat="1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2" fontId="6" fillId="3" borderId="8" xfId="0" applyNumberFormat="1" applyFont="1" applyFill="1" applyBorder="1" applyAlignment="1" applyProtection="1">
      <alignment horizontal="center" vertical="center"/>
    </xf>
    <xf numFmtId="2" fontId="6" fillId="3" borderId="11" xfId="0" applyNumberFormat="1" applyFont="1" applyFill="1" applyBorder="1" applyAlignment="1" applyProtection="1">
      <alignment horizontal="center" vertical="center"/>
    </xf>
    <xf numFmtId="2" fontId="6" fillId="3" borderId="13" xfId="0" applyNumberFormat="1" applyFont="1" applyFill="1" applyBorder="1" applyAlignment="1" applyProtection="1">
      <alignment horizontal="center" vertical="center"/>
    </xf>
    <xf numFmtId="2" fontId="6" fillId="3" borderId="18" xfId="0" applyNumberFormat="1" applyFont="1" applyFill="1" applyBorder="1" applyAlignment="1" applyProtection="1">
      <alignment horizontal="center" vertical="center"/>
    </xf>
    <xf numFmtId="2" fontId="6" fillId="3" borderId="0" xfId="0" applyNumberFormat="1" applyFont="1" applyFill="1" applyBorder="1" applyAlignment="1" applyProtection="1">
      <alignment horizontal="center" vertical="center"/>
    </xf>
    <xf numFmtId="2" fontId="6" fillId="3" borderId="5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3" borderId="4" xfId="0" applyFont="1" applyFill="1" applyBorder="1" applyProtection="1"/>
    <xf numFmtId="2" fontId="6" fillId="3" borderId="19" xfId="0" applyNumberFormat="1" applyFont="1" applyFill="1" applyBorder="1" applyAlignment="1" applyProtection="1">
      <alignment horizontal="center" vertical="center"/>
    </xf>
    <xf numFmtId="0" fontId="1" fillId="0" borderId="15" xfId="0" applyFont="1" applyBorder="1" applyProtection="1"/>
    <xf numFmtId="0" fontId="1" fillId="3" borderId="20" xfId="0" applyFont="1" applyFill="1" applyBorder="1" applyProtection="1"/>
    <xf numFmtId="2" fontId="6" fillId="3" borderId="3" xfId="0" applyNumberFormat="1" applyFont="1" applyFill="1" applyBorder="1" applyAlignment="1" applyProtection="1">
      <alignment horizontal="center"/>
    </xf>
    <xf numFmtId="2" fontId="6" fillId="3" borderId="0" xfId="0" applyNumberFormat="1" applyFont="1" applyFill="1" applyBorder="1" applyAlignment="1" applyProtection="1">
      <alignment horizontal="center"/>
    </xf>
    <xf numFmtId="2" fontId="6" fillId="3" borderId="4" xfId="0" applyNumberFormat="1" applyFont="1" applyFill="1" applyBorder="1" applyAlignment="1" applyProtection="1">
      <alignment horizontal="center"/>
    </xf>
    <xf numFmtId="2" fontId="7" fillId="3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3" borderId="4" xfId="0" applyFont="1" applyFill="1" applyBorder="1" applyProtection="1"/>
    <xf numFmtId="0" fontId="5" fillId="0" borderId="0" xfId="0" applyFont="1" applyBorder="1" applyProtection="1"/>
    <xf numFmtId="0" fontId="5" fillId="3" borderId="4" xfId="0" applyFont="1" applyFill="1" applyBorder="1" applyProtection="1"/>
    <xf numFmtId="0" fontId="11" fillId="5" borderId="21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0" fontId="6" fillId="0" borderId="0" xfId="0" applyFont="1" applyProtection="1"/>
    <xf numFmtId="1" fontId="11" fillId="5" borderId="22" xfId="0" applyNumberFormat="1" applyFont="1" applyFill="1" applyBorder="1" applyAlignment="1" applyProtection="1">
      <alignment horizontal="center"/>
    </xf>
    <xf numFmtId="0" fontId="6" fillId="0" borderId="6" xfId="0" applyFont="1" applyBorder="1" applyProtection="1"/>
    <xf numFmtId="0" fontId="1" fillId="0" borderId="6" xfId="0" applyFont="1" applyBorder="1" applyProtection="1"/>
    <xf numFmtId="2" fontId="6" fillId="2" borderId="6" xfId="0" applyNumberFormat="1" applyFont="1" applyFill="1" applyBorder="1" applyAlignment="1" applyProtection="1">
      <alignment horizontal="center" vertical="center"/>
    </xf>
    <xf numFmtId="0" fontId="1" fillId="0" borderId="9" xfId="0" applyFont="1" applyBorder="1" applyProtection="1"/>
    <xf numFmtId="0" fontId="8" fillId="5" borderId="11" xfId="0" applyFont="1" applyFill="1" applyBorder="1" applyAlignment="1" applyProtection="1">
      <alignment horizontal="center"/>
    </xf>
    <xf numFmtId="0" fontId="8" fillId="5" borderId="12" xfId="0" applyFont="1" applyFill="1" applyBorder="1" applyAlignment="1" applyProtection="1">
      <alignment horizontal="center"/>
    </xf>
    <xf numFmtId="0" fontId="6" fillId="0" borderId="13" xfId="0" applyFont="1" applyBorder="1" applyProtection="1"/>
    <xf numFmtId="0" fontId="6" fillId="0" borderId="0" xfId="0" applyFont="1" applyBorder="1" applyProtection="1"/>
    <xf numFmtId="0" fontId="8" fillId="5" borderId="23" xfId="0" applyFont="1" applyFill="1" applyBorder="1" applyAlignment="1" applyProtection="1">
      <alignment horizontal="center"/>
    </xf>
    <xf numFmtId="0" fontId="6" fillId="0" borderId="15" xfId="0" applyFont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2" fontId="6" fillId="3" borderId="5" xfId="0" applyNumberFormat="1" applyFont="1" applyFill="1" applyBorder="1" applyAlignment="1" applyProtection="1">
      <alignment horizontal="center"/>
    </xf>
    <xf numFmtId="0" fontId="2" fillId="3" borderId="5" xfId="0" applyFont="1" applyFill="1" applyBorder="1" applyProtection="1"/>
    <xf numFmtId="0" fontId="1" fillId="3" borderId="5" xfId="0" applyFont="1" applyFill="1" applyBorder="1" applyProtection="1"/>
    <xf numFmtId="0" fontId="5" fillId="3" borderId="5" xfId="0" applyFont="1" applyFill="1" applyBorder="1" applyProtection="1"/>
    <xf numFmtId="0" fontId="1" fillId="3" borderId="25" xfId="0" applyFont="1" applyFill="1" applyBorder="1" applyProtection="1"/>
    <xf numFmtId="1" fontId="14" fillId="5" borderId="22" xfId="0" applyNumberFormat="1" applyFont="1" applyFill="1" applyBorder="1" applyAlignment="1" applyProtection="1">
      <alignment horizontal="center"/>
    </xf>
    <xf numFmtId="2" fontId="6" fillId="3" borderId="26" xfId="0" applyNumberFormat="1" applyFont="1" applyFill="1" applyBorder="1" applyAlignment="1" applyProtection="1">
      <alignment horizontal="center" vertical="center"/>
    </xf>
    <xf numFmtId="1" fontId="10" fillId="0" borderId="27" xfId="0" applyNumberFormat="1" applyFont="1" applyFill="1" applyBorder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/>
    </xf>
    <xf numFmtId="0" fontId="1" fillId="0" borderId="27" xfId="0" applyFont="1" applyBorder="1" applyProtection="1">
      <protection locked="0"/>
    </xf>
    <xf numFmtId="2" fontId="6" fillId="3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28" xfId="0" applyFont="1" applyBorder="1" applyProtection="1">
      <protection locked="0"/>
    </xf>
    <xf numFmtId="0" fontId="1" fillId="0" borderId="29" xfId="0" applyFont="1" applyBorder="1" applyProtection="1">
      <protection locked="0"/>
    </xf>
    <xf numFmtId="0" fontId="1" fillId="0" borderId="29" xfId="0" applyFont="1" applyBorder="1" applyProtection="1"/>
    <xf numFmtId="0" fontId="5" fillId="0" borderId="30" xfId="0" applyFont="1" applyBorder="1" applyProtection="1"/>
    <xf numFmtId="0" fontId="1" fillId="0" borderId="30" xfId="0" applyFont="1" applyBorder="1" applyProtection="1"/>
    <xf numFmtId="0" fontId="1" fillId="0" borderId="31" xfId="0" applyFont="1" applyBorder="1" applyProtection="1">
      <protection locked="0"/>
    </xf>
    <xf numFmtId="1" fontId="9" fillId="5" borderId="32" xfId="0" applyNumberFormat="1" applyFont="1" applyFill="1" applyBorder="1" applyAlignment="1" applyProtection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734907</xdr:colOff>
      <xdr:row>3</xdr:row>
      <xdr:rowOff>0</xdr:rowOff>
    </xdr:from>
    <xdr:to>
      <xdr:col>3</xdr:col>
      <xdr:colOff>203200</xdr:colOff>
      <xdr:row>4</xdr:row>
      <xdr:rowOff>175260</xdr:rowOff>
    </xdr:to>
    <xdr:sp macro="" textlink="">
      <xdr:nvSpPr>
        <xdr:cNvPr id="2" name="CasellaDiTesto 1"/>
        <xdr:cNvSpPr txBox="1"/>
      </xdr:nvSpPr>
      <xdr:spPr>
        <a:xfrm>
          <a:off x="734907" y="571500"/>
          <a:ext cx="2493433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100">
              <a:latin typeface="AR BLANCA" pitchFamily="2" charset="0"/>
            </a:rPr>
            <a:t>A  -  COPPIA CON MONTE O SOLISTA</a:t>
          </a:r>
        </a:p>
      </xdr:txBody>
    </xdr:sp>
    <xdr:clientData/>
  </xdr:twoCellAnchor>
  <xdr:twoCellAnchor>
    <xdr:from>
      <xdr:col>8</xdr:col>
      <xdr:colOff>228600</xdr:colOff>
      <xdr:row>3</xdr:row>
      <xdr:rowOff>6048</xdr:rowOff>
    </xdr:from>
    <xdr:to>
      <xdr:col>11</xdr:col>
      <xdr:colOff>326571</xdr:colOff>
      <xdr:row>6</xdr:row>
      <xdr:rowOff>87086</xdr:rowOff>
    </xdr:to>
    <xdr:sp macro="" textlink="">
      <xdr:nvSpPr>
        <xdr:cNvPr id="3" name="CasellaDiTesto 2"/>
        <xdr:cNvSpPr txBox="1"/>
      </xdr:nvSpPr>
      <xdr:spPr>
        <a:xfrm>
          <a:off x="4831080" y="577548"/>
          <a:ext cx="2056311" cy="6525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100">
              <a:latin typeface="AR BLANCA" pitchFamily="2" charset="0"/>
            </a:rPr>
            <a:t>B  -  COPPIA SENZA MONTE O COMPAGNI OPPOSTI AL SOLISTA</a:t>
          </a:r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361950</xdr:colOff>
      <xdr:row>22</xdr:row>
      <xdr:rowOff>0</xdr:rowOff>
    </xdr:to>
    <xdr:pic>
      <xdr:nvPicPr>
        <xdr:cNvPr id="1027" name="Immagine 3" descr="d052362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562350"/>
          <a:ext cx="3619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361950</xdr:colOff>
      <xdr:row>25</xdr:row>
      <xdr:rowOff>0</xdr:rowOff>
    </xdr:to>
    <xdr:pic>
      <xdr:nvPicPr>
        <xdr:cNvPr id="1028" name="Immagine 4" descr="d052360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124325"/>
          <a:ext cx="3619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361950</xdr:colOff>
      <xdr:row>28</xdr:row>
      <xdr:rowOff>0</xdr:rowOff>
    </xdr:to>
    <xdr:pic>
      <xdr:nvPicPr>
        <xdr:cNvPr id="1029" name="Immagine 5" descr="d0523616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4686300"/>
          <a:ext cx="3619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361950</xdr:colOff>
      <xdr:row>31</xdr:row>
      <xdr:rowOff>0</xdr:rowOff>
    </xdr:to>
    <xdr:pic>
      <xdr:nvPicPr>
        <xdr:cNvPr id="1030" name="Immagine 6" descr="d0523617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5248275"/>
          <a:ext cx="3619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34</xdr:row>
      <xdr:rowOff>0</xdr:rowOff>
    </xdr:from>
    <xdr:to>
      <xdr:col>0</xdr:col>
      <xdr:colOff>361950</xdr:colOff>
      <xdr:row>37</xdr:row>
      <xdr:rowOff>0</xdr:rowOff>
    </xdr:to>
    <xdr:pic>
      <xdr:nvPicPr>
        <xdr:cNvPr id="1031" name="Immagine 7" descr="d0523619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" y="6372225"/>
          <a:ext cx="3524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361950</xdr:colOff>
      <xdr:row>34</xdr:row>
      <xdr:rowOff>0</xdr:rowOff>
    </xdr:to>
    <xdr:pic>
      <xdr:nvPicPr>
        <xdr:cNvPr id="1032" name="Immagine 8" descr="d0523618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5810250"/>
          <a:ext cx="3619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361950</xdr:colOff>
      <xdr:row>40</xdr:row>
      <xdr:rowOff>0</xdr:rowOff>
    </xdr:to>
    <xdr:pic>
      <xdr:nvPicPr>
        <xdr:cNvPr id="1033" name="Immagine 9" descr="d05236dK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6934200"/>
          <a:ext cx="3619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36</xdr:row>
      <xdr:rowOff>190500</xdr:rowOff>
    </xdr:from>
    <xdr:to>
      <xdr:col>0</xdr:col>
      <xdr:colOff>723900</xdr:colOff>
      <xdr:row>40</xdr:row>
      <xdr:rowOff>0</xdr:rowOff>
    </xdr:to>
    <xdr:pic>
      <xdr:nvPicPr>
        <xdr:cNvPr id="1034" name="Immagine 10" descr="d05236cK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61950" y="6934200"/>
          <a:ext cx="3619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733425</xdr:colOff>
      <xdr:row>36</xdr:row>
      <xdr:rowOff>190500</xdr:rowOff>
    </xdr:from>
    <xdr:to>
      <xdr:col>0</xdr:col>
      <xdr:colOff>1085850</xdr:colOff>
      <xdr:row>40</xdr:row>
      <xdr:rowOff>0</xdr:rowOff>
    </xdr:to>
    <xdr:pic>
      <xdr:nvPicPr>
        <xdr:cNvPr id="1035" name="Immagine 11" descr="d05236hK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33425" y="6934200"/>
          <a:ext cx="3524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1095375</xdr:colOff>
      <xdr:row>36</xdr:row>
      <xdr:rowOff>180975</xdr:rowOff>
    </xdr:from>
    <xdr:to>
      <xdr:col>0</xdr:col>
      <xdr:colOff>1457325</xdr:colOff>
      <xdr:row>40</xdr:row>
      <xdr:rowOff>0</xdr:rowOff>
    </xdr:to>
    <xdr:pic>
      <xdr:nvPicPr>
        <xdr:cNvPr id="1036" name="Immagine 12" descr="d05236sK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95375" y="6934200"/>
          <a:ext cx="3619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361950</xdr:colOff>
      <xdr:row>43</xdr:row>
      <xdr:rowOff>0</xdr:rowOff>
    </xdr:to>
    <xdr:pic>
      <xdr:nvPicPr>
        <xdr:cNvPr id="1037" name="Immagine 13" descr="d05236dQ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7496175"/>
          <a:ext cx="3619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39</xdr:row>
      <xdr:rowOff>190500</xdr:rowOff>
    </xdr:from>
    <xdr:to>
      <xdr:col>0</xdr:col>
      <xdr:colOff>714375</xdr:colOff>
      <xdr:row>43</xdr:row>
      <xdr:rowOff>0</xdr:rowOff>
    </xdr:to>
    <xdr:pic>
      <xdr:nvPicPr>
        <xdr:cNvPr id="1038" name="Immagine 14" descr="d05236cQ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61950" y="7496175"/>
          <a:ext cx="3524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733425</xdr:colOff>
      <xdr:row>39</xdr:row>
      <xdr:rowOff>190500</xdr:rowOff>
    </xdr:from>
    <xdr:to>
      <xdr:col>0</xdr:col>
      <xdr:colOff>1095375</xdr:colOff>
      <xdr:row>42</xdr:row>
      <xdr:rowOff>171450</xdr:rowOff>
    </xdr:to>
    <xdr:pic>
      <xdr:nvPicPr>
        <xdr:cNvPr id="1039" name="Immagine 15" descr="d05236hQ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33425" y="7496175"/>
          <a:ext cx="3619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1104900</xdr:colOff>
      <xdr:row>40</xdr:row>
      <xdr:rowOff>0</xdr:rowOff>
    </xdr:from>
    <xdr:to>
      <xdr:col>0</xdr:col>
      <xdr:colOff>1466850</xdr:colOff>
      <xdr:row>43</xdr:row>
      <xdr:rowOff>0</xdr:rowOff>
    </xdr:to>
    <xdr:pic>
      <xdr:nvPicPr>
        <xdr:cNvPr id="1040" name="Immagine 16" descr="d05236sQ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04900" y="7496175"/>
          <a:ext cx="3619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361950</xdr:colOff>
      <xdr:row>46</xdr:row>
      <xdr:rowOff>0</xdr:rowOff>
    </xdr:to>
    <xdr:pic>
      <xdr:nvPicPr>
        <xdr:cNvPr id="1041" name="Immagine 17" descr="d05236dC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8058150"/>
          <a:ext cx="3619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42</xdr:row>
      <xdr:rowOff>190500</xdr:rowOff>
    </xdr:from>
    <xdr:to>
      <xdr:col>0</xdr:col>
      <xdr:colOff>733425</xdr:colOff>
      <xdr:row>46</xdr:row>
      <xdr:rowOff>0</xdr:rowOff>
    </xdr:to>
    <xdr:pic>
      <xdr:nvPicPr>
        <xdr:cNvPr id="1042" name="Immagine 18" descr="d05236cC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71475" y="8058150"/>
          <a:ext cx="3619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0</xdr:col>
      <xdr:colOff>1104900</xdr:colOff>
      <xdr:row>46</xdr:row>
      <xdr:rowOff>0</xdr:rowOff>
    </xdr:to>
    <xdr:pic>
      <xdr:nvPicPr>
        <xdr:cNvPr id="1043" name="Immagine 19" descr="d05236hC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42950" y="8058150"/>
          <a:ext cx="3619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1104900</xdr:colOff>
      <xdr:row>43</xdr:row>
      <xdr:rowOff>9525</xdr:rowOff>
    </xdr:from>
    <xdr:to>
      <xdr:col>0</xdr:col>
      <xdr:colOff>1457325</xdr:colOff>
      <xdr:row>46</xdr:row>
      <xdr:rowOff>0</xdr:rowOff>
    </xdr:to>
    <xdr:pic>
      <xdr:nvPicPr>
        <xdr:cNvPr id="1044" name="Immagine 20" descr="d05236sC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104900" y="8067675"/>
          <a:ext cx="3524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361950</xdr:colOff>
      <xdr:row>49</xdr:row>
      <xdr:rowOff>0</xdr:rowOff>
    </xdr:to>
    <xdr:pic>
      <xdr:nvPicPr>
        <xdr:cNvPr id="1045" name="Immagine 21" descr="d05236dJ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8620125"/>
          <a:ext cx="3619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46</xdr:row>
      <xdr:rowOff>9525</xdr:rowOff>
    </xdr:from>
    <xdr:to>
      <xdr:col>0</xdr:col>
      <xdr:colOff>733425</xdr:colOff>
      <xdr:row>49</xdr:row>
      <xdr:rowOff>9525</xdr:rowOff>
    </xdr:to>
    <xdr:pic>
      <xdr:nvPicPr>
        <xdr:cNvPr id="1046" name="Immagine 22" descr="d05236cJ.jp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71475" y="8629650"/>
          <a:ext cx="3619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742950</xdr:colOff>
      <xdr:row>46</xdr:row>
      <xdr:rowOff>9525</xdr:rowOff>
    </xdr:from>
    <xdr:to>
      <xdr:col>0</xdr:col>
      <xdr:colOff>1104900</xdr:colOff>
      <xdr:row>49</xdr:row>
      <xdr:rowOff>0</xdr:rowOff>
    </xdr:to>
    <xdr:pic>
      <xdr:nvPicPr>
        <xdr:cNvPr id="1047" name="Immagine 23" descr="d05236hJ.jp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42950" y="8629650"/>
          <a:ext cx="3619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1123950</xdr:colOff>
      <xdr:row>46</xdr:row>
      <xdr:rowOff>9525</xdr:rowOff>
    </xdr:from>
    <xdr:to>
      <xdr:col>0</xdr:col>
      <xdr:colOff>1476375</xdr:colOff>
      <xdr:row>49</xdr:row>
      <xdr:rowOff>0</xdr:rowOff>
    </xdr:to>
    <xdr:pic>
      <xdr:nvPicPr>
        <xdr:cNvPr id="1048" name="Immagine 24" descr="d05236sJ.jpg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23950" y="8629650"/>
          <a:ext cx="3524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0</xdr:row>
      <xdr:rowOff>76200</xdr:rowOff>
    </xdr:from>
    <xdr:to>
      <xdr:col>10</xdr:col>
      <xdr:colOff>147841</xdr:colOff>
      <xdr:row>2</xdr:row>
      <xdr:rowOff>104775</xdr:rowOff>
    </xdr:to>
    <xdr:sp macro="" textlink="">
      <xdr:nvSpPr>
        <xdr:cNvPr id="3097" name="Rettangolo 25"/>
        <xdr:cNvSpPr>
          <a:spLocks noChangeArrowheads="1"/>
        </xdr:cNvSpPr>
      </xdr:nvSpPr>
      <xdr:spPr bwMode="auto">
        <a:xfrm>
          <a:off x="809625" y="0"/>
          <a:ext cx="6629400" cy="3905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it-IT" sz="1600" b="1" i="0" u="none" strike="noStrike" baseline="0">
              <a:solidFill>
                <a:srgbClr val="000000"/>
              </a:solidFill>
              <a:latin typeface="Calibri"/>
            </a:rPr>
            <a:t>TAROCCHI SICILIANI CALCOLO PUNTEGGIO CARTE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showGridLines="0" showRowColHeaders="0" tabSelected="1" view="pageBreakPreview" zoomScale="80" zoomScaleNormal="100" zoomScaleSheetLayoutView="80" workbookViewId="0">
      <selection activeCell="W8" sqref="W8"/>
    </sheetView>
  </sheetViews>
  <sheetFormatPr defaultColWidth="8.85546875" defaultRowHeight="14.25"/>
  <cols>
    <col min="1" max="1" width="41.28515625" style="5" customWidth="1"/>
    <col min="2" max="2" width="12.5703125" style="5" customWidth="1"/>
    <col min="3" max="3" width="9.5703125" style="6" customWidth="1"/>
    <col min="4" max="4" width="13.85546875" style="5" bestFit="1" customWidth="1"/>
    <col min="5" max="5" width="2.28515625" style="5" customWidth="1"/>
    <col min="6" max="6" width="18.7109375" style="28" hidden="1" customWidth="1"/>
    <col min="7" max="7" width="24.7109375" style="5" hidden="1" customWidth="1"/>
    <col min="8" max="8" width="15.140625" style="5" hidden="1" customWidth="1"/>
    <col min="9" max="9" width="12.85546875" style="10" customWidth="1"/>
    <col min="10" max="12" width="8.85546875" style="5"/>
    <col min="13" max="13" width="18.7109375" style="49" hidden="1" customWidth="1"/>
    <col min="14" max="14" width="15.140625" style="5" hidden="1" customWidth="1"/>
    <col min="15" max="15" width="9.28515625" style="5" hidden="1" customWidth="1"/>
    <col min="16" max="20" width="0" style="5" hidden="1" customWidth="1"/>
    <col min="21" max="16384" width="8.85546875" style="5"/>
  </cols>
  <sheetData>
    <row r="1" spans="1:17">
      <c r="A1" s="1"/>
      <c r="B1" s="1"/>
      <c r="C1" s="2"/>
      <c r="D1" s="1"/>
      <c r="E1" s="1"/>
      <c r="F1" s="3"/>
      <c r="G1" s="1"/>
      <c r="H1" s="1"/>
      <c r="I1" s="1"/>
      <c r="J1" s="1"/>
      <c r="K1" s="1"/>
      <c r="L1" s="1"/>
      <c r="M1" s="4"/>
    </row>
    <row r="2" spans="1:17">
      <c r="A2" s="1"/>
      <c r="B2" s="1"/>
      <c r="C2" s="2"/>
      <c r="D2" s="1"/>
      <c r="E2" s="1"/>
      <c r="F2" s="3"/>
      <c r="G2" s="1"/>
      <c r="H2" s="1"/>
      <c r="I2" s="1"/>
      <c r="J2" s="1"/>
      <c r="K2" s="1"/>
      <c r="L2" s="1"/>
      <c r="M2" s="4"/>
    </row>
    <row r="3" spans="1:17">
      <c r="F3" s="7"/>
      <c r="G3" s="8"/>
      <c r="H3" s="9"/>
      <c r="M3" s="11"/>
    </row>
    <row r="4" spans="1:17">
      <c r="F4" s="7"/>
      <c r="G4" s="8"/>
      <c r="H4" s="9"/>
      <c r="M4" s="11"/>
    </row>
    <row r="5" spans="1:17">
      <c r="F5" s="7"/>
      <c r="G5" s="8"/>
      <c r="H5" s="9"/>
      <c r="M5" s="11"/>
    </row>
    <row r="6" spans="1:17">
      <c r="F6" s="12" t="s">
        <v>34</v>
      </c>
      <c r="G6" s="8"/>
      <c r="H6" s="13" t="s">
        <v>34</v>
      </c>
      <c r="M6" s="12" t="s">
        <v>34</v>
      </c>
      <c r="N6" s="14" t="s">
        <v>34</v>
      </c>
    </row>
    <row r="7" spans="1:17">
      <c r="F7" s="12" t="s">
        <v>35</v>
      </c>
      <c r="G7" s="8"/>
      <c r="H7" s="13" t="s">
        <v>36</v>
      </c>
      <c r="J7" s="6"/>
      <c r="M7" s="12" t="s">
        <v>35</v>
      </c>
      <c r="N7" s="14" t="s">
        <v>36</v>
      </c>
    </row>
    <row r="8" spans="1:17" ht="15.75">
      <c r="A8" s="5" t="s">
        <v>40</v>
      </c>
      <c r="C8" s="22"/>
      <c r="F8" s="12"/>
      <c r="G8" s="8"/>
      <c r="H8" s="13"/>
      <c r="J8" s="6"/>
      <c r="M8" s="12"/>
      <c r="N8" s="14"/>
    </row>
    <row r="9" spans="1:17" ht="17.25">
      <c r="A9" s="15"/>
      <c r="B9" s="15"/>
      <c r="C9" s="16"/>
      <c r="D9" s="15"/>
      <c r="E9" s="15"/>
      <c r="F9" s="17" t="s">
        <v>30</v>
      </c>
      <c r="G9" s="15"/>
      <c r="H9" s="18" t="s">
        <v>37</v>
      </c>
      <c r="I9" s="19"/>
      <c r="J9" s="16"/>
      <c r="K9" s="15"/>
      <c r="L9" s="15"/>
      <c r="M9" s="17" t="s">
        <v>30</v>
      </c>
      <c r="N9" s="20" t="s">
        <v>37</v>
      </c>
      <c r="Q9" s="5">
        <v>0</v>
      </c>
    </row>
    <row r="10" spans="1:17" ht="18.75">
      <c r="A10" s="5" t="s">
        <v>0</v>
      </c>
      <c r="B10" s="21" t="s">
        <v>3</v>
      </c>
      <c r="C10" s="22">
        <v>28</v>
      </c>
      <c r="D10" s="23"/>
      <c r="F10" s="24" t="s">
        <v>32</v>
      </c>
      <c r="G10" s="8" t="s">
        <v>0</v>
      </c>
      <c r="H10" s="25" t="s">
        <v>33</v>
      </c>
      <c r="I10" s="26" t="s">
        <v>19</v>
      </c>
      <c r="J10" s="84">
        <f>62-C10</f>
        <v>34</v>
      </c>
      <c r="K10" s="23"/>
      <c r="M10" s="24" t="s">
        <v>32</v>
      </c>
      <c r="N10" s="27" t="s">
        <v>33</v>
      </c>
      <c r="Q10" s="5">
        <f>Q9+1</f>
        <v>1</v>
      </c>
    </row>
    <row r="11" spans="1:17">
      <c r="A11" s="5" t="s">
        <v>1</v>
      </c>
      <c r="D11" s="23"/>
      <c r="F11" s="24"/>
      <c r="G11" s="28"/>
      <c r="H11" s="25"/>
      <c r="J11" s="78"/>
      <c r="K11" s="23"/>
      <c r="M11" s="24"/>
      <c r="N11" s="27"/>
      <c r="Q11" s="5">
        <f t="shared" ref="Q11:Q71" si="0">Q10+1</f>
        <v>2</v>
      </c>
    </row>
    <row r="12" spans="1:17" ht="12.6" customHeight="1">
      <c r="D12" s="23"/>
      <c r="F12" s="50"/>
      <c r="G12" s="51"/>
      <c r="H12" s="52"/>
      <c r="J12" s="78"/>
      <c r="K12" s="23"/>
      <c r="M12" s="24"/>
      <c r="N12" s="27"/>
      <c r="Q12" s="5">
        <f t="shared" si="0"/>
        <v>3</v>
      </c>
    </row>
    <row r="13" spans="1:17" ht="15.75">
      <c r="A13" s="5" t="s">
        <v>2</v>
      </c>
      <c r="C13" s="29">
        <v>0</v>
      </c>
      <c r="D13" s="30"/>
      <c r="F13" s="50">
        <f>IF(C13=1,9,0)</f>
        <v>0</v>
      </c>
      <c r="G13" s="51">
        <f>IF(D13=1,9,0)</f>
        <v>0</v>
      </c>
      <c r="H13" s="52">
        <f>IF(C13=1,9,0)</f>
        <v>0</v>
      </c>
      <c r="J13" s="85">
        <f>IF(C13=1,0,1)</f>
        <v>1</v>
      </c>
      <c r="K13" s="30"/>
      <c r="M13" s="50">
        <f>IF(J13=1,9,0)</f>
        <v>9</v>
      </c>
      <c r="N13" s="60">
        <f>IF(J13=1,9,0)</f>
        <v>9</v>
      </c>
      <c r="Q13" s="5">
        <f t="shared" si="0"/>
        <v>4</v>
      </c>
    </row>
    <row r="14" spans="1:17">
      <c r="D14" s="23"/>
      <c r="F14" s="50"/>
      <c r="G14" s="51"/>
      <c r="H14" s="52"/>
      <c r="J14" s="78"/>
      <c r="K14" s="23"/>
      <c r="M14" s="50"/>
      <c r="N14" s="60"/>
      <c r="Q14" s="5">
        <f t="shared" si="0"/>
        <v>5</v>
      </c>
    </row>
    <row r="15" spans="1:17" ht="15.75">
      <c r="A15" s="5" t="s">
        <v>4</v>
      </c>
      <c r="C15" s="29">
        <v>1</v>
      </c>
      <c r="D15" s="30"/>
      <c r="F15" s="50">
        <f>IF(C15=1,5,0)</f>
        <v>5</v>
      </c>
      <c r="G15" s="51">
        <f>IF(D15=1,5,0)</f>
        <v>0</v>
      </c>
      <c r="H15" s="52">
        <f>IF(C15=1,5,0)</f>
        <v>5</v>
      </c>
      <c r="J15" s="85">
        <f>IF(C15=1,0,1)</f>
        <v>0</v>
      </c>
      <c r="K15" s="30"/>
      <c r="M15" s="50">
        <f>IF(J15=1,5,0)</f>
        <v>0</v>
      </c>
      <c r="N15" s="60">
        <f>IF(J15=1,5,0)</f>
        <v>0</v>
      </c>
      <c r="Q15" s="5">
        <f t="shared" si="0"/>
        <v>6</v>
      </c>
    </row>
    <row r="16" spans="1:17">
      <c r="A16" s="15"/>
      <c r="B16" s="15"/>
      <c r="C16" s="16"/>
      <c r="D16" s="31"/>
      <c r="E16" s="15"/>
      <c r="F16" s="53"/>
      <c r="G16" s="54"/>
      <c r="H16" s="55"/>
      <c r="I16" s="19"/>
      <c r="J16" s="80"/>
      <c r="K16" s="31"/>
      <c r="L16" s="15"/>
      <c r="M16" s="53"/>
      <c r="N16" s="90"/>
      <c r="O16" s="8"/>
      <c r="P16" s="8"/>
      <c r="Q16" s="5">
        <f t="shared" si="0"/>
        <v>7</v>
      </c>
    </row>
    <row r="17" spans="1:17">
      <c r="D17" s="23"/>
      <c r="F17" s="50"/>
      <c r="G17" s="51"/>
      <c r="H17" s="52"/>
      <c r="J17" s="78"/>
      <c r="K17" s="23"/>
      <c r="M17" s="50"/>
      <c r="N17" s="60"/>
      <c r="Q17" s="5">
        <f t="shared" si="0"/>
        <v>8</v>
      </c>
    </row>
    <row r="18" spans="1:17">
      <c r="A18" s="32" t="s">
        <v>29</v>
      </c>
      <c r="D18" s="23"/>
      <c r="F18" s="50"/>
      <c r="G18" s="51"/>
      <c r="H18" s="52"/>
      <c r="J18" s="78"/>
      <c r="K18" s="23"/>
      <c r="M18" s="50"/>
      <c r="N18" s="60"/>
      <c r="Q18" s="5">
        <f t="shared" si="0"/>
        <v>9</v>
      </c>
    </row>
    <row r="19" spans="1:17">
      <c r="D19" s="23"/>
      <c r="F19" s="50"/>
      <c r="G19" s="51"/>
      <c r="H19" s="52"/>
      <c r="J19" s="78"/>
      <c r="K19" s="23"/>
      <c r="M19" s="50"/>
      <c r="N19" s="60"/>
      <c r="Q19" s="5">
        <f t="shared" si="0"/>
        <v>10</v>
      </c>
    </row>
    <row r="20" spans="1:17" ht="15.75">
      <c r="A20" s="33" t="s">
        <v>20</v>
      </c>
      <c r="B20" s="5" t="s">
        <v>5</v>
      </c>
      <c r="C20" s="29">
        <v>0</v>
      </c>
      <c r="D20" s="30"/>
      <c r="F20" s="50">
        <f>IF(C20=1,(9+(1/3)),0)</f>
        <v>0</v>
      </c>
      <c r="G20" s="51">
        <f>IF(D20=1,(9+(1/3)),0)</f>
        <v>0</v>
      </c>
      <c r="H20" s="52">
        <f>IF(C20=1,9,0)</f>
        <v>0</v>
      </c>
      <c r="I20" s="10" t="s">
        <v>5</v>
      </c>
      <c r="J20" s="85">
        <f>IF(C20=1,0,1)</f>
        <v>1</v>
      </c>
      <c r="K20" s="30"/>
      <c r="M20" s="50">
        <f>IF(J20=1,(9+(1/3)),0)</f>
        <v>9.3333333333333339</v>
      </c>
      <c r="N20" s="60">
        <f>IF(J20=1,9,0)</f>
        <v>9</v>
      </c>
      <c r="Q20" s="5">
        <f t="shared" si="0"/>
        <v>11</v>
      </c>
    </row>
    <row r="21" spans="1:17">
      <c r="A21" s="33"/>
      <c r="F21" s="50"/>
      <c r="G21" s="51"/>
      <c r="H21" s="52"/>
      <c r="J21" s="78"/>
      <c r="M21" s="50"/>
      <c r="N21" s="60"/>
      <c r="Q21" s="5">
        <f t="shared" si="0"/>
        <v>12</v>
      </c>
    </row>
    <row r="22" spans="1:17">
      <c r="A22" s="33"/>
      <c r="F22" s="50"/>
      <c r="G22" s="51"/>
      <c r="H22" s="52"/>
      <c r="J22" s="78"/>
      <c r="M22" s="50"/>
      <c r="N22" s="60"/>
      <c r="Q22" s="5">
        <f t="shared" si="0"/>
        <v>13</v>
      </c>
    </row>
    <row r="23" spans="1:17" ht="15.75">
      <c r="A23" s="33" t="s">
        <v>21</v>
      </c>
      <c r="B23" s="5" t="s">
        <v>6</v>
      </c>
      <c r="C23" s="29">
        <v>1</v>
      </c>
      <c r="D23" s="30"/>
      <c r="F23" s="50">
        <f>IF(C23=1,(9+(1/3)),0)</f>
        <v>9.3333333333333339</v>
      </c>
      <c r="G23" s="51">
        <f>IF(D23=1,(9+(1/3)),0)</f>
        <v>0</v>
      </c>
      <c r="H23" s="52">
        <f>IF(C23=1,9,0)</f>
        <v>9</v>
      </c>
      <c r="I23" s="10" t="s">
        <v>6</v>
      </c>
      <c r="J23" s="85">
        <f>IF(C23=1,0,1)</f>
        <v>0</v>
      </c>
      <c r="K23" s="30"/>
      <c r="M23" s="50">
        <f>IF(J23=1,(9+(1/3)),0)</f>
        <v>0</v>
      </c>
      <c r="N23" s="60">
        <f>IF(J23=1,9,0)</f>
        <v>0</v>
      </c>
      <c r="Q23" s="5">
        <f t="shared" si="0"/>
        <v>14</v>
      </c>
    </row>
    <row r="24" spans="1:17">
      <c r="A24" s="33"/>
      <c r="F24" s="50"/>
      <c r="G24" s="51"/>
      <c r="H24" s="52"/>
      <c r="J24" s="78"/>
      <c r="M24" s="50"/>
      <c r="N24" s="60"/>
      <c r="Q24" s="5">
        <f t="shared" si="0"/>
        <v>15</v>
      </c>
    </row>
    <row r="25" spans="1:17">
      <c r="A25" s="34"/>
      <c r="B25" s="35"/>
      <c r="C25" s="36"/>
      <c r="D25" s="35"/>
      <c r="E25" s="35"/>
      <c r="F25" s="56"/>
      <c r="G25" s="57"/>
      <c r="H25" s="58"/>
      <c r="I25" s="37"/>
      <c r="J25" s="86"/>
      <c r="K25" s="35"/>
      <c r="L25" s="35"/>
      <c r="M25" s="56"/>
      <c r="N25" s="91"/>
      <c r="Q25" s="5">
        <f t="shared" si="0"/>
        <v>16</v>
      </c>
    </row>
    <row r="26" spans="1:17" ht="15.75">
      <c r="A26" s="33" t="s">
        <v>22</v>
      </c>
      <c r="B26" s="5" t="s">
        <v>7</v>
      </c>
      <c r="C26" s="29">
        <v>0</v>
      </c>
      <c r="D26" s="30"/>
      <c r="F26" s="50">
        <f>IF(C26=1,(4+(1/3)),0)</f>
        <v>0</v>
      </c>
      <c r="G26" s="51">
        <f>IF(D26=1,(4+(1/3)),0)</f>
        <v>0</v>
      </c>
      <c r="H26" s="52">
        <f>IF(C26=1,4,0)</f>
        <v>0</v>
      </c>
      <c r="I26" s="10" t="s">
        <v>7</v>
      </c>
      <c r="J26" s="84">
        <f>IF(C26=1,0,1)</f>
        <v>1</v>
      </c>
      <c r="K26" s="30"/>
      <c r="M26" s="50">
        <f>IF(J26=1,(4+(1/3)),0)</f>
        <v>4.333333333333333</v>
      </c>
      <c r="N26" s="60">
        <f>IF(J26=1,4,0)</f>
        <v>4</v>
      </c>
      <c r="Q26" s="5">
        <f t="shared" si="0"/>
        <v>17</v>
      </c>
    </row>
    <row r="27" spans="1:17">
      <c r="A27" s="33"/>
      <c r="F27" s="50"/>
      <c r="G27" s="51"/>
      <c r="H27" s="52"/>
      <c r="J27" s="78"/>
      <c r="M27" s="50"/>
      <c r="N27" s="60"/>
      <c r="Q27" s="5">
        <f t="shared" si="0"/>
        <v>18</v>
      </c>
    </row>
    <row r="28" spans="1:17">
      <c r="A28" s="33"/>
      <c r="F28" s="50"/>
      <c r="G28" s="51"/>
      <c r="H28" s="52"/>
      <c r="J28" s="78"/>
      <c r="M28" s="50"/>
      <c r="N28" s="60"/>
      <c r="Q28" s="5">
        <f t="shared" si="0"/>
        <v>19</v>
      </c>
    </row>
    <row r="29" spans="1:17" ht="15.75">
      <c r="A29" s="33" t="s">
        <v>23</v>
      </c>
      <c r="B29" s="5" t="s">
        <v>8</v>
      </c>
      <c r="C29" s="29">
        <v>1</v>
      </c>
      <c r="D29" s="30"/>
      <c r="F29" s="50">
        <f>IF(C29=1,(4+(1/3)),0)</f>
        <v>4.333333333333333</v>
      </c>
      <c r="G29" s="51">
        <f>IF(D29=1,(4+(1/3)),0)</f>
        <v>0</v>
      </c>
      <c r="H29" s="52">
        <f>IF(C29=1,4,0)</f>
        <v>4</v>
      </c>
      <c r="I29" s="10" t="s">
        <v>8</v>
      </c>
      <c r="J29" s="85">
        <f>IF(C29=1,0,1)</f>
        <v>0</v>
      </c>
      <c r="K29" s="30"/>
      <c r="M29" s="50">
        <f>IF(J29=1,(4+(1/3)),0)</f>
        <v>0</v>
      </c>
      <c r="N29" s="60">
        <f>IF(J29=1,4,0)</f>
        <v>0</v>
      </c>
      <c r="Q29" s="5">
        <f t="shared" si="0"/>
        <v>20</v>
      </c>
    </row>
    <row r="30" spans="1:17">
      <c r="A30" s="33"/>
      <c r="F30" s="50"/>
      <c r="G30" s="51"/>
      <c r="H30" s="52"/>
      <c r="J30" s="78"/>
      <c r="M30" s="50"/>
      <c r="N30" s="60"/>
      <c r="Q30" s="5">
        <f t="shared" si="0"/>
        <v>21</v>
      </c>
    </row>
    <row r="31" spans="1:17">
      <c r="A31" s="33"/>
      <c r="F31" s="50"/>
      <c r="G31" s="51"/>
      <c r="H31" s="52"/>
      <c r="J31" s="78"/>
      <c r="M31" s="50"/>
      <c r="N31" s="60"/>
      <c r="Q31" s="5">
        <f t="shared" si="0"/>
        <v>22</v>
      </c>
    </row>
    <row r="32" spans="1:17" ht="15.75">
      <c r="A32" s="33" t="s">
        <v>24</v>
      </c>
      <c r="B32" s="5" t="s">
        <v>9</v>
      </c>
      <c r="C32" s="29">
        <v>0</v>
      </c>
      <c r="D32" s="30"/>
      <c r="F32" s="50">
        <f>IF(C32=1,(4+(1/3)),0)</f>
        <v>0</v>
      </c>
      <c r="G32" s="51">
        <f>IF(D32=1,(4+(1/3)),0)</f>
        <v>0</v>
      </c>
      <c r="H32" s="52">
        <f>IF(C32=1,4,0)</f>
        <v>0</v>
      </c>
      <c r="I32" s="10" t="s">
        <v>9</v>
      </c>
      <c r="J32" s="85">
        <f>IF(C32=1,0,1)</f>
        <v>1</v>
      </c>
      <c r="K32" s="30"/>
      <c r="M32" s="50">
        <f>IF(J32=1,(4+(1/3)),0)</f>
        <v>4.333333333333333</v>
      </c>
      <c r="N32" s="60">
        <f>IF(J32=1,4,0)</f>
        <v>4</v>
      </c>
      <c r="Q32" s="5">
        <f t="shared" si="0"/>
        <v>23</v>
      </c>
    </row>
    <row r="33" spans="1:19">
      <c r="A33" s="33"/>
      <c r="F33" s="50"/>
      <c r="G33" s="51"/>
      <c r="H33" s="52"/>
      <c r="J33" s="78"/>
      <c r="M33" s="50"/>
      <c r="N33" s="60"/>
      <c r="Q33" s="5">
        <f t="shared" si="0"/>
        <v>24</v>
      </c>
    </row>
    <row r="34" spans="1:19">
      <c r="A34" s="33"/>
      <c r="F34" s="50"/>
      <c r="G34" s="51"/>
      <c r="H34" s="52"/>
      <c r="J34" s="78"/>
      <c r="M34" s="50"/>
      <c r="N34" s="60"/>
      <c r="Q34" s="5">
        <f t="shared" si="0"/>
        <v>25</v>
      </c>
    </row>
    <row r="35" spans="1:19" ht="15.75">
      <c r="A35" s="33" t="s">
        <v>25</v>
      </c>
      <c r="B35" s="5" t="s">
        <v>10</v>
      </c>
      <c r="C35" s="29">
        <v>1</v>
      </c>
      <c r="D35" s="30"/>
      <c r="F35" s="50">
        <f>IF(C35=1,(4+(1/3)),0)</f>
        <v>4.333333333333333</v>
      </c>
      <c r="G35" s="51">
        <f>IF(D35=1,(4+(1/3)),0)</f>
        <v>0</v>
      </c>
      <c r="H35" s="52">
        <f>IF(C35=1,4,0)</f>
        <v>4</v>
      </c>
      <c r="I35" s="10" t="s">
        <v>10</v>
      </c>
      <c r="J35" s="85">
        <f>IF(C35=1,0,1)</f>
        <v>0</v>
      </c>
      <c r="K35" s="30"/>
      <c r="M35" s="50">
        <f>IF(J35=1,(4+(1/3)),0)</f>
        <v>0</v>
      </c>
      <c r="N35" s="60">
        <f>IF(J35=1,4,0)</f>
        <v>0</v>
      </c>
      <c r="Q35" s="5">
        <f t="shared" si="0"/>
        <v>26</v>
      </c>
    </row>
    <row r="36" spans="1:19">
      <c r="A36" s="38"/>
      <c r="B36" s="8"/>
      <c r="C36" s="39"/>
      <c r="D36" s="8"/>
      <c r="E36" s="8"/>
      <c r="F36" s="50"/>
      <c r="G36" s="59"/>
      <c r="H36" s="52"/>
      <c r="J36" s="87"/>
      <c r="K36" s="8"/>
      <c r="L36" s="8"/>
      <c r="M36" s="50"/>
      <c r="N36" s="60"/>
      <c r="O36" s="35"/>
      <c r="P36" s="35"/>
      <c r="Q36" s="5">
        <f t="shared" si="0"/>
        <v>27</v>
      </c>
      <c r="R36" s="35"/>
      <c r="S36" s="35"/>
    </row>
    <row r="37" spans="1:19">
      <c r="A37" s="34"/>
      <c r="B37" s="35"/>
      <c r="C37" s="36"/>
      <c r="D37" s="35"/>
      <c r="E37" s="35"/>
      <c r="F37" s="56"/>
      <c r="G37" s="57"/>
      <c r="H37" s="58"/>
      <c r="I37" s="37"/>
      <c r="J37" s="86"/>
      <c r="K37" s="35"/>
      <c r="L37" s="35"/>
      <c r="M37" s="56"/>
      <c r="N37" s="91"/>
      <c r="Q37" s="5">
        <f t="shared" si="0"/>
        <v>28</v>
      </c>
    </row>
    <row r="38" spans="1:19" ht="15.75">
      <c r="B38" s="5" t="s">
        <v>11</v>
      </c>
      <c r="C38" s="22">
        <v>2</v>
      </c>
      <c r="D38" s="30"/>
      <c r="F38" s="50">
        <f>C38*(4+(1/3))</f>
        <v>8.6666666666666661</v>
      </c>
      <c r="G38" s="51">
        <f>D38*(4+(1/3))</f>
        <v>0</v>
      </c>
      <c r="H38" s="52">
        <f>C38*(4)</f>
        <v>8</v>
      </c>
      <c r="I38" s="10" t="s">
        <v>11</v>
      </c>
      <c r="J38" s="84">
        <f>4-C38</f>
        <v>2</v>
      </c>
      <c r="K38" s="30"/>
      <c r="M38" s="50">
        <f>J38*(4+(1/3))</f>
        <v>8.6666666666666661</v>
      </c>
      <c r="N38" s="60">
        <f>J38*(4)</f>
        <v>8</v>
      </c>
      <c r="Q38" s="5">
        <f t="shared" si="0"/>
        <v>29</v>
      </c>
    </row>
    <row r="39" spans="1:19">
      <c r="F39" s="50"/>
      <c r="G39" s="51"/>
      <c r="H39" s="52"/>
      <c r="J39" s="78"/>
      <c r="M39" s="50"/>
      <c r="N39" s="60"/>
      <c r="Q39" s="5">
        <f t="shared" si="0"/>
        <v>30</v>
      </c>
    </row>
    <row r="40" spans="1:19">
      <c r="F40" s="50"/>
      <c r="G40" s="51"/>
      <c r="H40" s="52"/>
      <c r="J40" s="78"/>
      <c r="M40" s="50"/>
      <c r="N40" s="60"/>
      <c r="Q40" s="5">
        <f t="shared" si="0"/>
        <v>31</v>
      </c>
    </row>
    <row r="41" spans="1:19" ht="15.75">
      <c r="B41" s="5" t="s">
        <v>12</v>
      </c>
      <c r="C41" s="22">
        <v>1</v>
      </c>
      <c r="D41" s="30"/>
      <c r="F41" s="50">
        <f>C41*(3+(1/3))</f>
        <v>3.3333333333333335</v>
      </c>
      <c r="G41" s="51">
        <f>D41*(3+(1/3))</f>
        <v>0</v>
      </c>
      <c r="H41" s="52">
        <f>C41*(3)</f>
        <v>3</v>
      </c>
      <c r="I41" s="10" t="s">
        <v>12</v>
      </c>
      <c r="J41" s="85">
        <f>4-C41</f>
        <v>3</v>
      </c>
      <c r="K41" s="30"/>
      <c r="M41" s="50">
        <f>J41*(3+(1/3))</f>
        <v>10</v>
      </c>
      <c r="N41" s="60">
        <f>J41*(3)</f>
        <v>9</v>
      </c>
      <c r="Q41" s="5">
        <f t="shared" si="0"/>
        <v>32</v>
      </c>
    </row>
    <row r="42" spans="1:19">
      <c r="F42" s="50"/>
      <c r="G42" s="51"/>
      <c r="H42" s="52"/>
      <c r="J42" s="78"/>
      <c r="M42" s="50"/>
      <c r="N42" s="60"/>
      <c r="Q42" s="5">
        <f t="shared" si="0"/>
        <v>33</v>
      </c>
    </row>
    <row r="43" spans="1:19">
      <c r="F43" s="50"/>
      <c r="G43" s="51"/>
      <c r="H43" s="52"/>
      <c r="J43" s="78"/>
      <c r="M43" s="50"/>
      <c r="N43" s="60"/>
      <c r="Q43" s="5">
        <f t="shared" si="0"/>
        <v>34</v>
      </c>
    </row>
    <row r="44" spans="1:19" ht="15.75">
      <c r="B44" s="5" t="s">
        <v>13</v>
      </c>
      <c r="C44" s="22">
        <v>1</v>
      </c>
      <c r="D44" s="30"/>
      <c r="F44" s="50">
        <f>C44*(2+(1/3))</f>
        <v>2.3333333333333335</v>
      </c>
      <c r="G44" s="51">
        <f>D44*(2+(1/3))</f>
        <v>0</v>
      </c>
      <c r="H44" s="52">
        <f>C44*(2)</f>
        <v>2</v>
      </c>
      <c r="I44" s="10" t="s">
        <v>13</v>
      </c>
      <c r="J44" s="85">
        <f>4-C44</f>
        <v>3</v>
      </c>
      <c r="K44" s="30"/>
      <c r="M44" s="50">
        <f>J44*(2+(1/3))</f>
        <v>7</v>
      </c>
      <c r="N44" s="60">
        <f>J44*(2)</f>
        <v>6</v>
      </c>
      <c r="Q44" s="5">
        <f t="shared" si="0"/>
        <v>35</v>
      </c>
    </row>
    <row r="45" spans="1:19">
      <c r="F45" s="50"/>
      <c r="G45" s="51"/>
      <c r="H45" s="52"/>
      <c r="J45" s="78"/>
      <c r="M45" s="50"/>
      <c r="N45" s="60"/>
      <c r="Q45" s="5">
        <f t="shared" si="0"/>
        <v>36</v>
      </c>
    </row>
    <row r="46" spans="1:19">
      <c r="F46" s="50"/>
      <c r="G46" s="51"/>
      <c r="H46" s="52"/>
      <c r="J46" s="78"/>
      <c r="M46" s="50"/>
      <c r="N46" s="60"/>
      <c r="Q46" s="5">
        <f t="shared" si="0"/>
        <v>37</v>
      </c>
    </row>
    <row r="47" spans="1:19" ht="15.75">
      <c r="B47" s="5" t="s">
        <v>14</v>
      </c>
      <c r="C47" s="22">
        <v>0</v>
      </c>
      <c r="D47" s="30"/>
      <c r="F47" s="50">
        <f>C47*(1+(1/3))</f>
        <v>0</v>
      </c>
      <c r="G47" s="51">
        <f>D47*(1+(1/3))</f>
        <v>0</v>
      </c>
      <c r="H47" s="52">
        <f>C47*(1)</f>
        <v>0</v>
      </c>
      <c r="I47" s="10" t="s">
        <v>14</v>
      </c>
      <c r="J47" s="88">
        <f>4-C47</f>
        <v>4</v>
      </c>
      <c r="K47" s="30"/>
      <c r="M47" s="50">
        <f>J47*(1+(1/3))</f>
        <v>5.333333333333333</v>
      </c>
      <c r="N47" s="60">
        <f>J47*(1)</f>
        <v>4</v>
      </c>
      <c r="Q47" s="5">
        <f t="shared" si="0"/>
        <v>38</v>
      </c>
    </row>
    <row r="48" spans="1:19">
      <c r="A48" s="8"/>
      <c r="B48" s="8"/>
      <c r="C48" s="39"/>
      <c r="D48" s="40"/>
      <c r="E48" s="8"/>
      <c r="F48" s="50"/>
      <c r="G48" s="59"/>
      <c r="H48" s="60"/>
      <c r="J48" s="87"/>
      <c r="K48" s="40"/>
      <c r="L48" s="8"/>
      <c r="M48" s="50"/>
      <c r="N48" s="60"/>
      <c r="O48" s="8"/>
      <c r="Q48" s="5">
        <f t="shared" si="0"/>
        <v>39</v>
      </c>
    </row>
    <row r="49" spans="1:20">
      <c r="A49" s="8"/>
      <c r="B49" s="8"/>
      <c r="C49" s="39"/>
      <c r="D49" s="40"/>
      <c r="E49" s="8"/>
      <c r="F49" s="50"/>
      <c r="G49" s="61"/>
      <c r="H49" s="62"/>
      <c r="J49" s="87"/>
      <c r="K49" s="40"/>
      <c r="L49" s="8"/>
      <c r="M49" s="50"/>
      <c r="N49" s="60"/>
      <c r="O49" s="8"/>
      <c r="Q49" s="5">
        <f t="shared" si="0"/>
        <v>40</v>
      </c>
    </row>
    <row r="50" spans="1:20" ht="15" thickBot="1">
      <c r="A50" s="41"/>
      <c r="B50" s="41"/>
      <c r="C50" s="42"/>
      <c r="D50" s="43"/>
      <c r="E50" s="41"/>
      <c r="F50" s="63"/>
      <c r="G50" s="64"/>
      <c r="H50" s="65"/>
      <c r="I50" s="44"/>
      <c r="J50" s="89"/>
      <c r="K50" s="43"/>
      <c r="L50" s="41"/>
      <c r="M50" s="63"/>
      <c r="N50" s="92"/>
      <c r="O50" s="8"/>
      <c r="Q50" s="5">
        <f t="shared" si="0"/>
        <v>41</v>
      </c>
    </row>
    <row r="51" spans="1:20" ht="15" thickBot="1">
      <c r="A51" s="32" t="s">
        <v>28</v>
      </c>
      <c r="B51" s="5" t="s">
        <v>15</v>
      </c>
      <c r="C51" s="74">
        <f>SUM(C20:C48)</f>
        <v>7</v>
      </c>
      <c r="F51" s="66">
        <f>SUM(F20:F48)</f>
        <v>32.333333333333329</v>
      </c>
      <c r="G51" s="67">
        <f>SUM(G20:G48)</f>
        <v>0</v>
      </c>
      <c r="H51" s="68">
        <f>SUM(H20:H48)</f>
        <v>30</v>
      </c>
      <c r="I51" s="10" t="s">
        <v>15</v>
      </c>
      <c r="J51" s="74">
        <f>SUM(J20:J48)</f>
        <v>15</v>
      </c>
      <c r="M51" s="66">
        <f>SUM(M20:M48)</f>
        <v>49</v>
      </c>
      <c r="N51" s="93">
        <f>SUM(N20:N48)</f>
        <v>44</v>
      </c>
      <c r="Q51" s="5">
        <f t="shared" si="0"/>
        <v>42</v>
      </c>
    </row>
    <row r="52" spans="1:20" s="45" customFormat="1" ht="15.75">
      <c r="C52" s="75"/>
      <c r="F52" s="69"/>
      <c r="G52" s="70"/>
      <c r="H52" s="71"/>
      <c r="I52" s="46"/>
      <c r="J52" s="75"/>
      <c r="M52" s="69"/>
      <c r="N52" s="94"/>
      <c r="Q52" s="5">
        <f t="shared" si="0"/>
        <v>43</v>
      </c>
    </row>
    <row r="53" spans="1:20">
      <c r="C53" s="76"/>
      <c r="F53" s="50"/>
      <c r="G53" s="61"/>
      <c r="H53" s="62"/>
      <c r="J53" s="76"/>
      <c r="M53" s="50"/>
      <c r="N53" s="95"/>
      <c r="Q53" s="5">
        <f t="shared" si="0"/>
        <v>44</v>
      </c>
    </row>
    <row r="54" spans="1:20" ht="18.75">
      <c r="A54" s="32" t="s">
        <v>16</v>
      </c>
      <c r="B54" s="21" t="s">
        <v>17</v>
      </c>
      <c r="C54" s="77">
        <f>C10-C51</f>
        <v>21</v>
      </c>
      <c r="F54" s="50">
        <f>C54*(1/3)</f>
        <v>7</v>
      </c>
      <c r="G54" s="72" t="s">
        <v>16</v>
      </c>
      <c r="H54" s="73"/>
      <c r="I54" s="26" t="s">
        <v>26</v>
      </c>
      <c r="J54" s="77">
        <f>J10-J51</f>
        <v>19</v>
      </c>
      <c r="M54" s="50">
        <f>J54*(1/3)</f>
        <v>6.333333333333333</v>
      </c>
      <c r="N54" s="96"/>
      <c r="Q54" s="5">
        <f t="shared" si="0"/>
        <v>45</v>
      </c>
      <c r="T54" s="5">
        <f>19/3</f>
        <v>6.333333333333333</v>
      </c>
    </row>
    <row r="55" spans="1:20">
      <c r="C55" s="76"/>
      <c r="F55" s="50"/>
      <c r="G55" s="61"/>
      <c r="H55" s="62"/>
      <c r="J55" s="76"/>
      <c r="M55" s="50"/>
      <c r="N55" s="95"/>
      <c r="Q55" s="5">
        <f t="shared" si="0"/>
        <v>46</v>
      </c>
    </row>
    <row r="56" spans="1:20" ht="18.75">
      <c r="A56" s="32" t="s">
        <v>39</v>
      </c>
      <c r="B56" s="21" t="s">
        <v>31</v>
      </c>
      <c r="C56" s="77">
        <f>C10</f>
        <v>28</v>
      </c>
      <c r="E56" s="9"/>
      <c r="F56" s="99"/>
      <c r="G56" s="61"/>
      <c r="H56" s="52">
        <f>ROUND((C56/3),0)</f>
        <v>9</v>
      </c>
      <c r="I56" s="21" t="s">
        <v>38</v>
      </c>
      <c r="J56" s="77">
        <f>J10</f>
        <v>34</v>
      </c>
      <c r="M56" s="50"/>
      <c r="N56" s="60">
        <f>CEILING((J56/3),1)</f>
        <v>12</v>
      </c>
      <c r="O56" s="28">
        <f>CEILING((J56/3),1)</f>
        <v>12</v>
      </c>
      <c r="Q56" s="5">
        <f t="shared" si="0"/>
        <v>47</v>
      </c>
    </row>
    <row r="57" spans="1:20" ht="15" thickBot="1">
      <c r="C57" s="47"/>
      <c r="F57" s="50"/>
      <c r="G57" s="61"/>
      <c r="H57" s="62"/>
      <c r="J57" s="76"/>
      <c r="M57" s="63"/>
      <c r="N57" s="97"/>
      <c r="Q57" s="5">
        <f t="shared" si="0"/>
        <v>48</v>
      </c>
    </row>
    <row r="58" spans="1:20" ht="21" thickBot="1">
      <c r="A58" s="104" t="s">
        <v>18</v>
      </c>
      <c r="B58" s="105"/>
      <c r="C58" s="98">
        <f>$H$58</f>
        <v>44</v>
      </c>
      <c r="D58" s="106"/>
      <c r="E58" s="106"/>
      <c r="F58" s="79">
        <f>ROUND((F51+F54+F13+F15),0)</f>
        <v>44</v>
      </c>
      <c r="G58" s="107" t="s">
        <v>18</v>
      </c>
      <c r="H58" s="79">
        <f>H51+H56+H13+H15</f>
        <v>44</v>
      </c>
      <c r="I58" s="108"/>
      <c r="J58" s="98">
        <f>$N$58</f>
        <v>65</v>
      </c>
      <c r="K58" s="105"/>
      <c r="L58" s="109"/>
      <c r="M58" s="79">
        <f>CEILING(((ROUND((M51+M54),1))+M13+M15),1)</f>
        <v>65</v>
      </c>
      <c r="N58" s="79">
        <f>N51+N56+N13+N15</f>
        <v>65</v>
      </c>
      <c r="Q58" s="5">
        <f t="shared" si="0"/>
        <v>49</v>
      </c>
    </row>
    <row r="59" spans="1:20" ht="15" thickBot="1">
      <c r="A59" s="15"/>
      <c r="B59" s="15"/>
      <c r="C59" s="87"/>
      <c r="D59" s="61"/>
      <c r="E59" s="81"/>
      <c r="F59" s="82"/>
      <c r="G59" s="83"/>
      <c r="H59" s="83"/>
      <c r="I59" s="83"/>
      <c r="J59" s="15"/>
      <c r="K59" s="15"/>
      <c r="L59" s="15"/>
      <c r="M59" s="48"/>
      <c r="N59" s="48"/>
      <c r="Q59" s="5">
        <f>Q58+1</f>
        <v>50</v>
      </c>
    </row>
    <row r="60" spans="1:20" ht="23.25">
      <c r="C60" s="110">
        <f>F58+M58</f>
        <v>109</v>
      </c>
      <c r="D60" s="111"/>
      <c r="E60" s="100"/>
      <c r="F60" s="100"/>
      <c r="G60" s="100"/>
      <c r="H60" s="100"/>
      <c r="I60" s="100"/>
      <c r="J60" s="102"/>
      <c r="M60" s="5"/>
      <c r="Q60" s="5">
        <f>Q59+1</f>
        <v>51</v>
      </c>
    </row>
    <row r="61" spans="1:20" ht="23.25">
      <c r="A61" s="32" t="s">
        <v>27</v>
      </c>
      <c r="C61" s="112"/>
      <c r="D61" s="113"/>
      <c r="E61" s="101"/>
      <c r="F61" s="101"/>
      <c r="G61" s="101"/>
      <c r="H61" s="101"/>
      <c r="I61" s="101"/>
      <c r="J61" s="8"/>
      <c r="M61" s="5"/>
      <c r="Q61" s="5">
        <f t="shared" si="0"/>
        <v>52</v>
      </c>
    </row>
    <row r="62" spans="1:20" ht="24" thickBot="1">
      <c r="C62" s="114"/>
      <c r="D62" s="115"/>
      <c r="E62" s="101"/>
      <c r="F62" s="101"/>
      <c r="G62" s="101"/>
      <c r="H62" s="101"/>
      <c r="I62" s="101"/>
      <c r="J62" s="8"/>
      <c r="M62" s="5"/>
      <c r="Q62" s="5">
        <f t="shared" si="0"/>
        <v>53</v>
      </c>
    </row>
    <row r="63" spans="1:20">
      <c r="E63" s="8"/>
      <c r="F63" s="103"/>
      <c r="G63" s="8"/>
      <c r="H63" s="8"/>
      <c r="I63" s="8"/>
      <c r="Q63" s="5">
        <f t="shared" si="0"/>
        <v>54</v>
      </c>
    </row>
    <row r="64" spans="1:20">
      <c r="Q64" s="5">
        <f t="shared" si="0"/>
        <v>55</v>
      </c>
    </row>
    <row r="65" spans="17:17">
      <c r="Q65" s="5">
        <f t="shared" si="0"/>
        <v>56</v>
      </c>
    </row>
    <row r="66" spans="17:17">
      <c r="Q66" s="5">
        <f t="shared" si="0"/>
        <v>57</v>
      </c>
    </row>
    <row r="67" spans="17:17">
      <c r="Q67" s="5">
        <f t="shared" si="0"/>
        <v>58</v>
      </c>
    </row>
    <row r="68" spans="17:17">
      <c r="Q68" s="5">
        <f t="shared" si="0"/>
        <v>59</v>
      </c>
    </row>
    <row r="69" spans="17:17">
      <c r="Q69" s="5">
        <f t="shared" si="0"/>
        <v>60</v>
      </c>
    </row>
    <row r="70" spans="17:17">
      <c r="Q70" s="5">
        <f t="shared" si="0"/>
        <v>61</v>
      </c>
    </row>
    <row r="71" spans="17:17">
      <c r="Q71" s="5">
        <f t="shared" si="0"/>
        <v>62</v>
      </c>
    </row>
  </sheetData>
  <sheetProtection password="FB34" sheet="1"/>
  <customSheetViews>
    <customSheetView guid="{72C3EBA2-7C21-4A7F-BD48-E2F085F013C0}" scale="80" showPageBreaks="1" printArea="1" hiddenColumns="1" view="pageBreakPreview" showRuler="0" topLeftCell="A37">
      <selection sqref="A1:L63"/>
      <pageMargins left="0.31496062992125984" right="0.31496062992125984" top="0.35433070866141736" bottom="0.35433070866141736" header="0.31496062992125984" footer="0.31496062992125984"/>
      <printOptions horizontalCentered="1" verticalCentered="1"/>
      <pageSetup paperSize="9" scale="57" orientation="portrait" horizontalDpi="1200" verticalDpi="1200" r:id="rId1"/>
      <headerFooter alignWithMargins="0"/>
    </customSheetView>
  </customSheetViews>
  <mergeCells count="1">
    <mergeCell ref="C60:D62"/>
  </mergeCells>
  <phoneticPr fontId="0" type="noConversion"/>
  <dataValidations count="13">
    <dataValidation type="list" allowBlank="1" showInputMessage="1" showErrorMessage="1" promptTitle="Ultima presa" prompt="Hai vinto l'ultima presa? 1=SI; 0=NO" sqref="C15">
      <formula1>$Q$9:$Q$10</formula1>
    </dataValidation>
    <dataValidation type="list" allowBlank="1" showInputMessage="1" showErrorMessage="1" promptTitle="Possesso di Giove" prompt="Hai il Trionfo 20, Giove? 1=SI; 0=NO" sqref="C20">
      <formula1>$Q$9:$Q$10</formula1>
    </dataValidation>
    <dataValidation type="list" allowBlank="1" showInputMessage="1" showErrorMessage="1" promptTitle="Possesso dei Picciotti" prompt="Hai il Trionfo 1, I Picciotti? 1=SI; 0=NO" sqref="C23">
      <formula1>$Q$9:$Q$10</formula1>
    </dataValidation>
    <dataValidation type="list" allowBlank="1" showInputMessage="1" showErrorMessage="1" promptTitle="Possesso dell'Aria 16" prompt="Hai il Trionfo 16, La Stella? 1=SI; 0=NO" sqref="C26">
      <formula1>$Q$9:$Q$10</formula1>
    </dataValidation>
    <dataValidation type="list" allowBlank="1" showInputMessage="1" showErrorMessage="1" promptTitle="Possesso dell'Aria 17" prompt="Hai il Trionfo 17, La Luna? 1=SI; 0=NO" sqref="C29">
      <formula1>$Q$9:$Q$10</formula1>
    </dataValidation>
    <dataValidation type="list" allowBlank="1" showInputMessage="1" showErrorMessage="1" promptTitle="numero carte" prompt="Inserisci totale carte delle prese, non contando l'eventuale Fuggitivo" sqref="C10">
      <formula1>$Q$9:$Q$71</formula1>
    </dataValidation>
    <dataValidation type="list" allowBlank="1" showInputMessage="1" showErrorMessage="1" promptTitle="Fuggitivo?" prompt="Hai il Fuggitivo tra le tue prese? 1=SI; 0=NO" sqref="C13">
      <formula1>$Q$9:$Q$10</formula1>
    </dataValidation>
    <dataValidation type="list" allowBlank="1" showInputMessage="1" showErrorMessage="1" promptTitle="Possesso dell'Aria 18" prompt="Hai il Trionfo 18, Il Sole? 1=SI; 0=NO" sqref="C32">
      <formula1>$Q$9:$Q$10</formula1>
    </dataValidation>
    <dataValidation type="list" allowBlank="1" showInputMessage="1" showErrorMessage="1" promptTitle="Possesso dell'Aria 19" prompt="Hai il Trionfo 19, La Palla? 1=SI; 0=NO" sqref="C35">
      <formula1>$Q$9:$Q$10</formula1>
    </dataValidation>
    <dataValidation type="list" allowBlank="1" showInputMessage="1" showErrorMessage="1" promptTitle="Quanti Re" prompt="Quanti Re hai?" sqref="C38">
      <formula1>$Q$9:$Q$13</formula1>
    </dataValidation>
    <dataValidation type="list" allowBlank="1" showInputMessage="1" showErrorMessage="1" promptTitle="Quante Dame o Regine" prompt="Quante Regine hai?" sqref="C41">
      <formula1>$Q$9:$Q$13</formula1>
    </dataValidation>
    <dataValidation type="list" allowBlank="1" showInputMessage="1" showErrorMessage="1" promptTitle="Quanti Cavalieri" prompt="Quanti Cavalieri hai?" sqref="C44">
      <formula1>$Q$9:$Q$13</formula1>
    </dataValidation>
    <dataValidation type="list" allowBlank="1" showInputMessage="1" showErrorMessage="1" promptTitle="Quante Fante o Donne" prompt="Quante Fante hai?" sqref="C47">
      <formula1>$Q$9:$Q$13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1" orientation="portrait" horizontalDpi="1200" verticalDpi="1200" r:id="rId2"/>
  <drawing r:id="rId3"/>
  <webPublishItems count="1">
    <webPublishItem id="1113" divId="FOGLIO CALCOLO PUNTEGGI_CHIUSO_1113" sourceType="printArea" destinationFile="C:\Documents and Settings\salvo\Documenti\Giochi\SITO JIMDO GIOCOTAROCCHI\DOCUMENTI_utilità\CALCOLO PUNTEGGI CARTE.htm" title="CALCOLO PUNTI CARTA TAROCCHI SICILIANI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 CALCOLO METODO ORIGINALE</vt:lpstr>
      <vt:lpstr>'FOGLIO CALCOLO METODO ORIGINALE'!Area_stampa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Salvatore Bonaccorsi</dc:creator>
  <cp:lastModifiedBy>salvo</cp:lastModifiedBy>
  <cp:lastPrinted>2012-05-06T08:30:22Z</cp:lastPrinted>
  <dcterms:created xsi:type="dcterms:W3CDTF">2011-04-04T15:21:03Z</dcterms:created>
  <dcterms:modified xsi:type="dcterms:W3CDTF">2012-05-06T08:37:54Z</dcterms:modified>
</cp:coreProperties>
</file>